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ttps://d.docs.live.net/1365086d5a198b0f/გიორგი ჭავჭავაძე/სამინისტრო/პოლიტიკა გია/მელიქიძე კალკულაცია/დასაფინანსებელი/"/>
    </mc:Choice>
  </mc:AlternateContent>
  <xr:revisionPtr revIDLastSave="196" documentId="8_{0484FBB4-BC5A-4B3A-87AE-F2944B0F4C38}" xr6:coauthVersionLast="45" xr6:coauthVersionMax="45" xr10:uidLastSave="{D47E971E-E0AD-4F7B-81DA-B3FC5A2E75D5}"/>
  <bookViews>
    <workbookView xWindow="-120" yWindow="-120" windowWidth="20730" windowHeight="11310" tabRatio="808" activeTab="5" xr2:uid="{00000000-000D-0000-FFFF-FFFF00000000}"/>
  </bookViews>
  <sheets>
    <sheet name="2019" sheetId="1" r:id="rId1"/>
    <sheet name="Диаграмма1" sheetId="8" r:id="rId2"/>
    <sheet name="Диаграмма2" sheetId="9" r:id="rId3"/>
    <sheet name="Диаграмма3" sheetId="10" r:id="rId4"/>
    <sheet name="Диаграмма4" sheetId="11" r:id="rId5"/>
    <sheet name="2019 (2)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7" l="1"/>
  <c r="B9" i="7" l="1"/>
  <c r="C8" i="7"/>
  <c r="B8" i="7"/>
  <c r="C6" i="7"/>
  <c r="D6" i="7" s="1"/>
  <c r="D7" i="7" s="1"/>
  <c r="C7" i="7"/>
  <c r="B7" i="7"/>
  <c r="B29" i="7"/>
  <c r="B38" i="7" l="1"/>
  <c r="D5" i="7"/>
  <c r="D8" i="7" s="1"/>
  <c r="C3" i="7"/>
  <c r="C4" i="7"/>
  <c r="C2" i="7"/>
  <c r="E12" i="1"/>
  <c r="D12" i="1"/>
  <c r="B17" i="7" l="1"/>
  <c r="B32" i="7" s="1"/>
  <c r="B12" i="7"/>
  <c r="C9" i="7" l="1"/>
  <c r="B13" i="7"/>
  <c r="B18" i="7" l="1"/>
  <c r="B33" i="7" s="1"/>
  <c r="D9" i="7"/>
  <c r="B19" i="7" s="1"/>
  <c r="B34" i="7" s="1"/>
  <c r="B5" i="1" l="1"/>
  <c r="C5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Mamia Logua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Mamia Logua:</t>
        </r>
        <r>
          <rPr>
            <sz val="9"/>
            <color indexed="81"/>
            <rFont val="Tahoma"/>
            <family val="2"/>
          </rPr>
          <t xml:space="preserve">
კოდზე ასანაზღ.თანხა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Mamia Logua:
</t>
        </r>
        <r>
          <rPr>
            <sz val="9"/>
            <color indexed="81"/>
            <rFont val="Tahoma"/>
            <family val="2"/>
          </rPr>
          <t>კოდზე 
ფაქტიური ხარჯი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Mamia Logua</author>
    <author>გიორგი ჭავჭავაძე</author>
  </authors>
  <commentList>
    <comment ref="B4" authorId="0" shapeId="0" xr:uid="{E75F1ACD-79F3-4B62-8ACD-0438AC3A8224}">
      <text>
        <r>
          <rPr>
            <b/>
            <sz val="9"/>
            <color indexed="81"/>
            <rFont val="Tahoma"/>
            <family val="2"/>
          </rPr>
          <t>Mamia Logua:</t>
        </r>
        <r>
          <rPr>
            <sz val="9"/>
            <color indexed="81"/>
            <rFont val="Tahoma"/>
            <family val="2"/>
          </rPr>
          <t xml:space="preserve">
კოდზე ასანაზღ.თანხა</t>
        </r>
      </text>
    </comment>
    <comment ref="D4" authorId="0" shapeId="0" xr:uid="{E42189E9-C226-4A18-8583-3461B7A244B3}">
      <text>
        <r>
          <rPr>
            <b/>
            <sz val="9"/>
            <color indexed="81"/>
            <rFont val="Tahoma"/>
            <family val="2"/>
          </rPr>
          <t xml:space="preserve">Mamia Logua:
</t>
        </r>
        <r>
          <rPr>
            <sz val="9"/>
            <color indexed="81"/>
            <rFont val="Tahoma"/>
            <family val="2"/>
          </rPr>
          <t>კოდზე 
ფაქტიური ხარჯი</t>
        </r>
      </text>
    </comment>
    <comment ref="C6" authorId="1" shapeId="0" xr:uid="{1FD93FD7-B8DA-4C56-BFC4-31C5CBD2A12E}">
      <text>
        <r>
          <rPr>
            <b/>
            <sz val="9"/>
            <color indexed="81"/>
            <rFont val="Tahoma"/>
            <family val="2"/>
            <charset val="204"/>
          </rPr>
          <t>გიორგი ჭავჭავაძე:</t>
        </r>
        <r>
          <rPr>
            <sz val="9"/>
            <color indexed="81"/>
            <rFont val="Tahoma"/>
            <family val="2"/>
            <charset val="204"/>
          </rPr>
          <t xml:space="preserve">
აქ შედის მერიის მხრიდან რაც არ დაფინანსდა ამ ეტაპზე ისიც</t>
        </r>
      </text>
    </comment>
    <comment ref="A8" authorId="1" shapeId="0" xr:uid="{E111CB8B-86CA-43C7-B131-F7EA71E25EE0}">
      <text>
        <r>
          <rPr>
            <b/>
            <sz val="9"/>
            <color indexed="81"/>
            <rFont val="Tahoma"/>
            <family val="2"/>
            <charset val="204"/>
          </rPr>
          <t>გიორგი ჭავჭავაძე:</t>
        </r>
        <r>
          <rPr>
            <sz val="9"/>
            <color indexed="81"/>
            <rFont val="Tahoma"/>
            <family val="2"/>
            <charset val="204"/>
          </rPr>
          <t xml:space="preserve">
იმ შემთხვევაში თუ მოხდება სელექტირება და განფასება შესაძლებელია ზრდა არ დაიგეგმოს</t>
        </r>
      </text>
    </comment>
    <comment ref="C8" authorId="1" shapeId="0" xr:uid="{FB0686A9-CE0B-463E-9ABF-8D2AA553AE69}">
      <text>
        <r>
          <rPr>
            <b/>
            <sz val="9"/>
            <color indexed="81"/>
            <rFont val="Tahoma"/>
            <family val="2"/>
            <charset val="204"/>
          </rPr>
          <t>გიორგი ჭავჭავაძე:</t>
        </r>
        <r>
          <rPr>
            <sz val="9"/>
            <color indexed="81"/>
            <rFont val="Tahoma"/>
            <family val="2"/>
            <charset val="204"/>
          </rPr>
          <t xml:space="preserve">
გათვალისწინებულია 10% ზრდა რეფერალის და მერიის გარეშე და შემდეგ არის დამატებული რეფერალით და მერიაში მოთხოვნილი თანხები</t>
        </r>
      </text>
    </comment>
  </commentList>
</comments>
</file>

<file path=xl/sharedStrings.xml><?xml version="1.0" encoding="utf-8"?>
<sst xmlns="http://schemas.openxmlformats.org/spreadsheetml/2006/main" count="68" uniqueCount="35">
  <si>
    <t>ქიმიოთერაპია და ჰორმონოთერაპია</t>
  </si>
  <si>
    <t>კომპონენტი</t>
  </si>
  <si>
    <t>კომენტარი</t>
  </si>
  <si>
    <t>ქიმიოთერაპია და ჰორმონოთერაპიის კომპონენტზე, პაციენტის გაწერით 2019 წელს ავიღეთ ყველა მიმართვის ნომერი და მერე ამ მიამრთვის ნომრებზე ამოვიღეთ ინფორმაცია მიმართვებიდან</t>
  </si>
  <si>
    <t xml:space="preserve">გეგმური ქირურგიული მომსახურება (გარდა კარდიოქირურგიისა)  </t>
  </si>
  <si>
    <t>გეგმური ქირურგიული მომსახურება (გარდა კარდიოქირურგიისა)  კომპონენტზე, პაციენტის გაწერით 2019 წელს ავიღეთ ყველა მიმართვის ნომერი და მერე ამ მიამრთვის ნომრებზე ამოვიღეთ ინფორმაცია მიმართვებიდან, სადაც ICD10 კოიდ შეიცავს ICD10 C00-C97; D00_D48, მაგრამ ამათთან ერთად შეიძლება სხვა ICD10 კოდსაც შეიცავდეს (ცალკე კოდზე თანხა არ მოდის)</t>
  </si>
  <si>
    <t>გადაუდებელი სტაციონარული მომსახურება</t>
  </si>
  <si>
    <t>გადაუდებელი სტაციონარული მომსახურება კომპონენტში, სადაც ხელოვნურ კოდში ფიქსირდება ONC კოდი, დათვლილია კოდზე მოტხოვნილითანხა დაკოდზე ფაქტიური ხარჯი, ქვეგრიდებიდან</t>
  </si>
  <si>
    <t>მოთხოვნილი თანხა</t>
  </si>
  <si>
    <t>ანაზღაურებადი თანხა</t>
  </si>
  <si>
    <t>პაციენტის თანაგადახდა</t>
  </si>
  <si>
    <t>ონკოლოგია</t>
  </si>
  <si>
    <t>2020 წლის ბიუჯეტი</t>
  </si>
  <si>
    <t>2021 წლის ბიუჯეტი</t>
  </si>
  <si>
    <t>კარდიოქირურგია და ონკოლოგია ერთად</t>
  </si>
  <si>
    <t>ბიუჯეტის ზრდა</t>
  </si>
  <si>
    <t>პაციენტის თანაგადახდის დაფინანსების თანხა</t>
  </si>
  <si>
    <t>აქ შედის შიდა სტანდარტიც ანუ ხდება სრულად დაფარვა</t>
  </si>
  <si>
    <t>მედიკამენტები</t>
  </si>
  <si>
    <t>სახელმწიფოს მიერ ანაზღაურებული</t>
  </si>
  <si>
    <t>ჯამური მოთხოვნილი თანხა</t>
  </si>
  <si>
    <t>პაციენტის მიერ გადადილი თანხა</t>
  </si>
  <si>
    <t>დაფინანსების ზრდა 2021</t>
  </si>
  <si>
    <t>არსებული მდგომარეობა 2019 წ.</t>
  </si>
  <si>
    <t>ცვლილების შემდგომ (პროგნოზი)</t>
  </si>
  <si>
    <t>დაფინანსების ზრდა ცვლილების შემდგომ</t>
  </si>
  <si>
    <t xml:space="preserve">კარდიოქირურგია </t>
  </si>
  <si>
    <t>კარდიოქირურგია</t>
  </si>
  <si>
    <t>კარდიოქირურგია და ონკოლოგია სრულად</t>
  </si>
  <si>
    <t>რეფერალი</t>
  </si>
  <si>
    <t>პროგნოზული 2021 წ. 10% ზრდით</t>
  </si>
  <si>
    <t>არსებული მდგომარეობა 2019 წ. რეფერალის და მერიის მონაცენების გაეშე</t>
  </si>
  <si>
    <t>დაფინანსების ზრდა ცვლილების შემდგომ ონკოლოგია</t>
  </si>
  <si>
    <t>დაფინანსების ზრდა ცვლილების შემდგომ კარდიოქირურგია</t>
  </si>
  <si>
    <t>ბიუჯეტის ზრდა 2021 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</si>
</sst>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3" fontId="11" fillId="0" borderId="1" xfId="0" applyNumberFormat="1" applyFont="1" applyBorder="1" applyAlignment="1">
      <alignment wrapText="1"/>
    </xf>
    <xf numFmtId="3" fontId="12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3" fontId="9" fillId="2" borderId="1" xfId="0" applyNumberFormat="1" applyFont="1" applyFill="1" applyBorder="1" applyAlignment="1">
      <alignment wrapText="1"/>
    </xf>
    <xf numFmtId="1" fontId="0" fillId="0" borderId="0" xfId="0" applyNumberFormat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ონკოლოგია  მდგომარეობა 2019წ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(2)'!$B$11</c:f>
              <c:strCache>
                <c:ptCount val="1"/>
                <c:pt idx="0">
                  <c:v>ონკოლოგია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12-4DBE-B760-D48A639028B1}"/>
              </c:ext>
            </c:extLst>
          </c:dPt>
          <c:dPt>
            <c:idx val="1"/>
            <c:bubble3D val="0"/>
            <c:explosion val="8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12-4DBE-B760-D48A639028B1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5213200808914"/>
                      <c:h val="0.176476793248945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212-4DBE-B760-D48A639028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(2)'!$A$12:$A$13</c:f>
              <c:strCache>
                <c:ptCount val="2"/>
                <c:pt idx="0">
                  <c:v>სახელმწიფოს მიერ ანაზღაურებული</c:v>
                </c:pt>
                <c:pt idx="1">
                  <c:v>პაციენტის თანაგადახდა</c:v>
                </c:pt>
              </c:strCache>
            </c:strRef>
          </c:cat>
          <c:val>
            <c:numRef>
              <c:f>'2019 (2)'!$B$12:$B$13</c:f>
              <c:numCache>
                <c:formatCode>#,##0</c:formatCode>
                <c:ptCount val="2"/>
                <c:pt idx="0">
                  <c:v>71222879.839801028</c:v>
                </c:pt>
                <c:pt idx="1">
                  <c:v>64877489.140700474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2-4DBE-B760-D48A639028B1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ონკოლოგია  მდგომარეობა 2019 წ. რეფერალის და მერიის მონაცენების გაეშე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161202185792351E-2"/>
          <c:y val="0.14939998006578292"/>
          <c:w val="0.8449453551912568"/>
          <c:h val="0.77307767699923591"/>
        </c:manualLayout>
      </c:layout>
      <c:pie3DChart>
        <c:varyColors val="1"/>
        <c:ser>
          <c:idx val="0"/>
          <c:order val="0"/>
          <c:tx>
            <c:strRef>
              <c:f>'2019 (2)'!$B$42</c:f>
              <c:strCache>
                <c:ptCount val="1"/>
                <c:pt idx="0">
                  <c:v>ონკოლოგია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EF2-439A-98C4-425DC6F5EB1A}"/>
              </c:ext>
            </c:extLst>
          </c:dPt>
          <c:dPt>
            <c:idx val="1"/>
            <c:bubble3D val="0"/>
            <c:explosion val="23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EF2-439A-98C4-425DC6F5EB1A}"/>
              </c:ext>
            </c:extLst>
          </c:dPt>
          <c:dLbls>
            <c:dLbl>
              <c:idx val="0"/>
              <c:layout>
                <c:manualLayout>
                  <c:x val="0.21857923497267759"/>
                  <c:y val="-0.162447257383966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F2-439A-98C4-425DC6F5EB1A}"/>
                </c:ext>
              </c:extLst>
            </c:dLbl>
            <c:dLbl>
              <c:idx val="1"/>
              <c:layout>
                <c:manualLayout>
                  <c:x val="-0.17008196721311486"/>
                  <c:y val="2.74261603375527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18164020481045"/>
                      <c:h val="0.129409282700421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EF2-439A-98C4-425DC6F5EB1A}"/>
                </c:ext>
              </c:extLst>
            </c:dLbl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 (2)'!$A$43:$A$44</c:f>
              <c:strCache>
                <c:ptCount val="2"/>
                <c:pt idx="0">
                  <c:v>სახელმწიფოს მიერ ანაზღაურებული</c:v>
                </c:pt>
                <c:pt idx="1">
                  <c:v>პაციენტის თანაგადახდა</c:v>
                </c:pt>
              </c:strCache>
            </c:strRef>
          </c:cat>
          <c:val>
            <c:numRef>
              <c:f>'2019 (2)'!$B$43:$B$44</c:f>
              <c:numCache>
                <c:formatCode>#,##0</c:formatCode>
                <c:ptCount val="2"/>
                <c:pt idx="0" formatCode="0">
                  <c:v>71222879.839801028</c:v>
                </c:pt>
                <c:pt idx="1">
                  <c:v>28028286.7800005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F2-439A-98C4-425DC6F5EB1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('2019 (2)'!$A$19,'2019 (2)'!$A$29)</c:f>
              <c:strCache>
                <c:ptCount val="2"/>
                <c:pt idx="0">
                  <c:v>დაფინანსების ზრდა ცვლილების შემდგომ ონკოლოგია</c:v>
                </c:pt>
                <c:pt idx="1">
                  <c:v>დაფინანსების ზრდა ცვლილების შემდგომ კარდიოქირურგია</c:v>
                </c:pt>
              </c:strCache>
            </c:strRef>
          </c:cat>
          <c:val>
            <c:numRef>
              <c:f>('2019 (2)'!$B$19,'2019 (2)'!$B$29)</c:f>
              <c:numCache>
                <c:formatCode>#,##0</c:formatCode>
                <c:ptCount val="2"/>
                <c:pt idx="0">
                  <c:v>81334405.44198063</c:v>
                </c:pt>
                <c:pt idx="1">
                  <c:v>6563744.5999999996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1-47A1-91AC-B5A260A01A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179179567"/>
        <c:axId val="892916703"/>
        <c:axId val="0"/>
      </c:bar3DChart>
      <c:catAx>
        <c:axId val="117917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92916703"/>
        <c:crosses val="autoZero"/>
        <c:auto val="1"/>
        <c:lblAlgn val="ctr"/>
        <c:lblOffset val="100"/>
        <c:noMultiLvlLbl val="0"/>
      </c:catAx>
      <c:valAx>
        <c:axId val="892916703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7917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aseline="0"/>
              <a:t>ონკოლოგიასა და კარდიოქირურგიაში პაციენტების ჯიბიდან გადახდის სახელმწიფო დაფინანსება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185792349726776E-2"/>
                  <c:y val="-8.86075949367089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9B-426E-80D6-3C5C302B16B7}"/>
                </c:ext>
              </c:extLst>
            </c:dLbl>
            <c:dLbl>
              <c:idx val="1"/>
              <c:layout>
                <c:manualLayout>
                  <c:x val="-0.13797814207650272"/>
                  <c:y val="-2.320675105485233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9B-426E-80D6-3C5C302B16B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('2019 (2)'!$A$34,'2019 (2)'!$A$38)</c:f>
              <c:strCache>
                <c:ptCount val="2"/>
                <c:pt idx="0">
                  <c:v>დაფინანსების ზრდა ცვლილების შემდგომ</c:v>
                </c:pt>
                <c:pt idx="1">
                  <c:v>ბიუჯეტის ზრდა 2021 წ.</c:v>
                </c:pt>
              </c:strCache>
            </c:strRef>
          </c:cat>
          <c:val>
            <c:numRef>
              <c:f>('2019 (2)'!$B$34,'2019 (2)'!$B$38)</c:f>
              <c:numCache>
                <c:formatCode>#,##0</c:formatCode>
                <c:ptCount val="2"/>
                <c:pt idx="0">
                  <c:v>87898150.041980624</c:v>
                </c:pt>
                <c:pt idx="1">
                  <c:v>90000000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B-426E-80D6-3C5C302B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1339615"/>
        <c:axId val="892912543"/>
        <c:axId val="0"/>
      </c:bar3DChart>
      <c:catAx>
        <c:axId val="100133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92912543"/>
        <c:crosses val="autoZero"/>
        <c:auto val="1"/>
        <c:lblAlgn val="ctr"/>
        <c:lblOffset val="100"/>
        <c:noMultiLvlLbl val="0"/>
      </c:catAx>
      <c:valAx>
        <c:axId val="89291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33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16C84B-73B4-445A-83FE-FC0BCD2C67B2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D9D6C6-A45B-4EF9-BA8A-7663705979D3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144617-60CE-4F00-BEF1-F38861885B28}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252A03-4BDA-4E4A-B8CE-9539F411E849}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98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CCD4189-FD44-4285-B542-5C917DCAF9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98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DFEB28-CA18-4818-B281-8458523521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98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ABF4681-CB67-48A5-AB34-772FD9B21B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98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86BD3F6-EB60-4529-B946-15A562EC1F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opLeftCell="A4" workbookViewId="0">
      <selection activeCell="A16" sqref="A16:B18"/>
    </sheetView>
  </sheetViews>
  <sheetFormatPr defaultRowHeight="15" x14ac:dyDescent="0.25"/>
  <cols>
    <col min="1" max="1" width="37.7109375" style="6" customWidth="1"/>
    <col min="2" max="2" width="19.7109375" style="6" bestFit="1" customWidth="1"/>
    <col min="3" max="3" width="18.5703125" style="6" customWidth="1"/>
    <col min="4" max="4" width="81.140625" style="6" customWidth="1"/>
    <col min="5" max="5" width="11.5703125" style="6" bestFit="1" customWidth="1"/>
    <col min="6" max="6" width="9.85546875" style="6" bestFit="1" customWidth="1"/>
    <col min="7" max="16384" width="9.140625" style="6"/>
  </cols>
  <sheetData>
    <row r="1" spans="1:6" s="4" customFormat="1" ht="49.5" customHeight="1" x14ac:dyDescent="0.25">
      <c r="A1" s="1" t="s">
        <v>1</v>
      </c>
      <c r="B1" s="1" t="s">
        <v>9</v>
      </c>
      <c r="C1" s="1" t="s">
        <v>8</v>
      </c>
      <c r="D1" s="1" t="s">
        <v>2</v>
      </c>
    </row>
    <row r="2" spans="1:6" s="5" customFormat="1" ht="38.25" x14ac:dyDescent="0.25">
      <c r="A2" s="2" t="s">
        <v>0</v>
      </c>
      <c r="B2" s="3">
        <v>13763161</v>
      </c>
      <c r="C2" s="3">
        <v>19471102</v>
      </c>
      <c r="D2" s="2" t="s">
        <v>3</v>
      </c>
    </row>
    <row r="3" spans="1:6" s="5" customFormat="1" ht="63.75" x14ac:dyDescent="0.25">
      <c r="A3" s="2" t="s">
        <v>4</v>
      </c>
      <c r="B3" s="3">
        <v>27917602</v>
      </c>
      <c r="C3" s="3">
        <v>44539316</v>
      </c>
      <c r="D3" s="2" t="s">
        <v>5</v>
      </c>
    </row>
    <row r="4" spans="1:6" s="5" customFormat="1" ht="38.25" x14ac:dyDescent="0.25">
      <c r="A4" s="2" t="s">
        <v>6</v>
      </c>
      <c r="B4" s="3">
        <v>433712</v>
      </c>
      <c r="C4" s="3">
        <v>848459</v>
      </c>
      <c r="D4" s="2" t="s">
        <v>7</v>
      </c>
    </row>
    <row r="5" spans="1:6" x14ac:dyDescent="0.25">
      <c r="B5" s="7">
        <f>SUM(B2:B4)</f>
        <v>42114475</v>
      </c>
      <c r="C5" s="7">
        <f>SUM(C2:C4)</f>
        <v>64858877</v>
      </c>
      <c r="D5" s="6" t="s">
        <v>17</v>
      </c>
    </row>
    <row r="7" spans="1:6" x14ac:dyDescent="0.25">
      <c r="C7" s="7">
        <f>C5-B5</f>
        <v>22744402</v>
      </c>
    </row>
    <row r="8" spans="1:6" x14ac:dyDescent="0.25">
      <c r="A8" s="8"/>
      <c r="B8" s="8" t="s">
        <v>11</v>
      </c>
    </row>
    <row r="9" spans="1:6" x14ac:dyDescent="0.25">
      <c r="A9" s="8" t="s">
        <v>9</v>
      </c>
      <c r="B9" s="9">
        <v>42114475</v>
      </c>
      <c r="D9" s="7">
        <v>38593807.024799995</v>
      </c>
      <c r="E9" s="7">
        <v>59732296.607000001</v>
      </c>
      <c r="F9" s="7">
        <v>83504858.471000716</v>
      </c>
    </row>
    <row r="10" spans="1:6" x14ac:dyDescent="0.25">
      <c r="A10" s="8" t="s">
        <v>10</v>
      </c>
      <c r="B10" s="9">
        <v>22744402</v>
      </c>
      <c r="D10" s="7"/>
      <c r="E10" s="7"/>
    </row>
    <row r="11" spans="1:6" x14ac:dyDescent="0.25">
      <c r="D11" s="7"/>
      <c r="E11" s="7">
        <v>21138489.582200006</v>
      </c>
    </row>
    <row r="12" spans="1:6" x14ac:dyDescent="0.25">
      <c r="D12" s="11">
        <f>(B5-D9)/D9</f>
        <v>9.1223650803292325E-2</v>
      </c>
      <c r="E12" s="10">
        <f>(C5-E9)/E9</f>
        <v>8.5825938130750151E-2</v>
      </c>
    </row>
    <row r="16" spans="1:6" ht="45" x14ac:dyDescent="0.25">
      <c r="A16" s="8"/>
      <c r="B16" s="8" t="s">
        <v>14</v>
      </c>
    </row>
    <row r="17" spans="1:2" x14ac:dyDescent="0.25">
      <c r="A17" s="8" t="s">
        <v>9</v>
      </c>
      <c r="B17" s="8"/>
    </row>
    <row r="18" spans="1:2" x14ac:dyDescent="0.25">
      <c r="A18" s="8" t="s">
        <v>10</v>
      </c>
      <c r="B18" s="8"/>
    </row>
    <row r="22" spans="1:2" x14ac:dyDescent="0.25">
      <c r="A22" s="6" t="s">
        <v>12</v>
      </c>
    </row>
    <row r="23" spans="1:2" x14ac:dyDescent="0.25">
      <c r="A23" s="6" t="s">
        <v>13</v>
      </c>
    </row>
    <row r="24" spans="1:2" x14ac:dyDescent="0.25">
      <c r="A24" s="6" t="s">
        <v>15</v>
      </c>
    </row>
    <row r="27" spans="1:2" ht="30" x14ac:dyDescent="0.25">
      <c r="A27" s="6" t="s">
        <v>16</v>
      </c>
    </row>
    <row r="28" spans="1:2" x14ac:dyDescent="0.25">
      <c r="A28" s="6" t="s">
        <v>15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8CF4-9663-46DC-8084-51AB0E24D250}">
  <dimension ref="A1:E44"/>
  <sheetViews>
    <sheetView tabSelected="1" topLeftCell="A6" workbookViewId="0">
      <selection activeCell="A39" sqref="A39"/>
    </sheetView>
  </sheetViews>
  <sheetFormatPr defaultRowHeight="15" x14ac:dyDescent="0.25"/>
  <cols>
    <col min="1" max="1" width="37.7109375" style="6" customWidth="1"/>
    <col min="2" max="2" width="18.28515625" style="6" bestFit="1" customWidth="1"/>
    <col min="3" max="3" width="16.28515625" style="6" bestFit="1" customWidth="1"/>
    <col min="4" max="4" width="13.28515625" style="6" bestFit="1" customWidth="1"/>
    <col min="5" max="5" width="81.140625" style="6" customWidth="1"/>
    <col min="6" max="6" width="11.5703125" style="6" bestFit="1" customWidth="1"/>
    <col min="7" max="16384" width="9.140625" style="6"/>
  </cols>
  <sheetData>
    <row r="1" spans="1:5" s="4" customFormat="1" ht="49.5" customHeight="1" x14ac:dyDescent="0.25">
      <c r="A1" s="1" t="s">
        <v>1</v>
      </c>
      <c r="B1" s="1" t="s">
        <v>19</v>
      </c>
      <c r="C1" s="1" t="s">
        <v>21</v>
      </c>
      <c r="D1" s="1" t="s">
        <v>20</v>
      </c>
      <c r="E1" s="1" t="s">
        <v>2</v>
      </c>
    </row>
    <row r="2" spans="1:5" s="5" customFormat="1" ht="38.25" x14ac:dyDescent="0.25">
      <c r="A2" s="2" t="s">
        <v>0</v>
      </c>
      <c r="B2" s="3">
        <v>13763161</v>
      </c>
      <c r="C2" s="3">
        <f>D2-B2</f>
        <v>5707941</v>
      </c>
      <c r="D2" s="3">
        <v>19471102</v>
      </c>
      <c r="E2" s="2" t="s">
        <v>3</v>
      </c>
    </row>
    <row r="3" spans="1:5" s="5" customFormat="1" ht="63.75" x14ac:dyDescent="0.25">
      <c r="A3" s="2" t="s">
        <v>4</v>
      </c>
      <c r="B3" s="3">
        <v>27917602</v>
      </c>
      <c r="C3" s="3">
        <f t="shared" ref="C3:C4" si="0">D3-B3</f>
        <v>16621714</v>
      </c>
      <c r="D3" s="3">
        <v>44539316</v>
      </c>
      <c r="E3" s="2" t="s">
        <v>5</v>
      </c>
    </row>
    <row r="4" spans="1:5" s="5" customFormat="1" ht="38.25" x14ac:dyDescent="0.25">
      <c r="A4" s="2" t="s">
        <v>6</v>
      </c>
      <c r="B4" s="3">
        <v>433712</v>
      </c>
      <c r="C4" s="3">
        <f t="shared" si="0"/>
        <v>414747</v>
      </c>
      <c r="D4" s="3">
        <v>848459</v>
      </c>
      <c r="E4" s="2" t="s">
        <v>7</v>
      </c>
    </row>
    <row r="5" spans="1:5" x14ac:dyDescent="0.25">
      <c r="A5" s="8" t="s">
        <v>18</v>
      </c>
      <c r="B5" s="9">
        <v>21915660.702001028</v>
      </c>
      <c r="C5" s="9">
        <v>5283884.7800004771</v>
      </c>
      <c r="D5" s="13">
        <f>B5+C5</f>
        <v>27199545.482001506</v>
      </c>
    </row>
    <row r="6" spans="1:5" x14ac:dyDescent="0.25">
      <c r="A6" s="22" t="s">
        <v>29</v>
      </c>
      <c r="B6" s="23">
        <v>7192744.1377999997</v>
      </c>
      <c r="C6" s="23">
        <f>21019338.3607+15829864</f>
        <v>36849202.360699996</v>
      </c>
      <c r="D6" s="24">
        <f>SUM(B6:C6)</f>
        <v>44041946.498499997</v>
      </c>
    </row>
    <row r="7" spans="1:5" ht="15.75" x14ac:dyDescent="0.25">
      <c r="B7" s="12">
        <f>SUM(B2:B6)</f>
        <v>71222879.839801028</v>
      </c>
      <c r="C7" s="12">
        <f>SUM(C2:C6)</f>
        <v>64877489.140700474</v>
      </c>
      <c r="D7" s="14">
        <f>SUM(D2:D6)</f>
        <v>136100368.9805015</v>
      </c>
      <c r="E7" s="15" t="s">
        <v>17</v>
      </c>
    </row>
    <row r="8" spans="1:5" ht="15.75" x14ac:dyDescent="0.25">
      <c r="A8" s="6" t="s">
        <v>30</v>
      </c>
      <c r="B8" s="12">
        <f>B7*1.1</f>
        <v>78345167.823781133</v>
      </c>
      <c r="C8" s="12">
        <f>(C7-C6)*1.1+21019338+22361664</f>
        <v>74212117.458000526</v>
      </c>
      <c r="D8" s="12">
        <f t="shared" ref="D8" si="1">D7*1.15</f>
        <v>156515424.32757673</v>
      </c>
    </row>
    <row r="9" spans="1:5" ht="15.75" x14ac:dyDescent="0.25">
      <c r="A9" s="6" t="s">
        <v>22</v>
      </c>
      <c r="B9" s="12">
        <f>B8-B7</f>
        <v>7122287.9839801043</v>
      </c>
      <c r="C9" s="12">
        <f>C8</f>
        <v>74212117.458000526</v>
      </c>
      <c r="D9" s="12">
        <f>B9+C9</f>
        <v>81334405.44198063</v>
      </c>
    </row>
    <row r="11" spans="1:5" x14ac:dyDescent="0.25">
      <c r="A11" s="18" t="s">
        <v>23</v>
      </c>
      <c r="B11" s="18" t="s">
        <v>11</v>
      </c>
    </row>
    <row r="12" spans="1:5" ht="30" x14ac:dyDescent="0.25">
      <c r="A12" s="18" t="s">
        <v>19</v>
      </c>
      <c r="B12" s="19">
        <f>B7</f>
        <v>71222879.839801028</v>
      </c>
    </row>
    <row r="13" spans="1:5" x14ac:dyDescent="0.25">
      <c r="A13" s="18" t="s">
        <v>10</v>
      </c>
      <c r="B13" s="19">
        <f>C7</f>
        <v>64877489.140700474</v>
      </c>
    </row>
    <row r="14" spans="1:5" x14ac:dyDescent="0.25">
      <c r="A14" s="18"/>
      <c r="B14" s="19"/>
    </row>
    <row r="16" spans="1:5" ht="31.5" x14ac:dyDescent="0.25">
      <c r="A16" s="16" t="s">
        <v>24</v>
      </c>
      <c r="B16" s="16" t="s">
        <v>11</v>
      </c>
    </row>
    <row r="17" spans="1:2" ht="31.5" x14ac:dyDescent="0.25">
      <c r="A17" s="16" t="s">
        <v>19</v>
      </c>
      <c r="B17" s="17">
        <f>B8</f>
        <v>78345167.823781133</v>
      </c>
    </row>
    <row r="18" spans="1:2" ht="15.75" x14ac:dyDescent="0.25">
      <c r="A18" s="16" t="s">
        <v>10</v>
      </c>
      <c r="B18" s="17">
        <f>C9</f>
        <v>74212117.458000526</v>
      </c>
    </row>
    <row r="19" spans="1:2" ht="31.5" x14ac:dyDescent="0.25">
      <c r="A19" s="25" t="s">
        <v>32</v>
      </c>
      <c r="B19" s="26">
        <f>D9</f>
        <v>81334405.44198063</v>
      </c>
    </row>
    <row r="21" spans="1:2" ht="30" x14ac:dyDescent="0.25">
      <c r="A21" s="20" t="s">
        <v>23</v>
      </c>
      <c r="B21" s="6" t="s">
        <v>26</v>
      </c>
    </row>
    <row r="22" spans="1:2" ht="15.75" x14ac:dyDescent="0.25">
      <c r="A22" s="6" t="s">
        <v>19</v>
      </c>
      <c r="B22" s="17">
        <v>65211678.399999999</v>
      </c>
    </row>
    <row r="23" spans="1:2" ht="15.75" x14ac:dyDescent="0.25">
      <c r="A23" s="6" t="s">
        <v>10</v>
      </c>
      <c r="B23" s="17">
        <v>6563744.5999999996</v>
      </c>
    </row>
    <row r="26" spans="1:2" ht="31.5" x14ac:dyDescent="0.25">
      <c r="A26" s="16" t="s">
        <v>24</v>
      </c>
      <c r="B26" s="16" t="s">
        <v>27</v>
      </c>
    </row>
    <row r="27" spans="1:2" ht="31.5" x14ac:dyDescent="0.25">
      <c r="A27" s="16" t="s">
        <v>19</v>
      </c>
      <c r="B27" s="17">
        <v>65211678.399999999</v>
      </c>
    </row>
    <row r="28" spans="1:2" ht="15.75" x14ac:dyDescent="0.25">
      <c r="A28" s="16" t="s">
        <v>10</v>
      </c>
      <c r="B28" s="17">
        <v>6563744.5999999996</v>
      </c>
    </row>
    <row r="29" spans="1:2" ht="31.5" x14ac:dyDescent="0.25">
      <c r="A29" s="25" t="s">
        <v>33</v>
      </c>
      <c r="B29" s="26">
        <f>B28</f>
        <v>6563744.5999999996</v>
      </c>
    </row>
    <row r="31" spans="1:2" ht="63" x14ac:dyDescent="0.25">
      <c r="A31" s="21" t="s">
        <v>24</v>
      </c>
      <c r="B31" s="16" t="s">
        <v>28</v>
      </c>
    </row>
    <row r="32" spans="1:2" ht="31.5" x14ac:dyDescent="0.25">
      <c r="A32" s="16" t="s">
        <v>19</v>
      </c>
      <c r="B32" s="17">
        <f>B17+B27</f>
        <v>143556846.22378114</v>
      </c>
    </row>
    <row r="33" spans="1:2" ht="15.75" x14ac:dyDescent="0.25">
      <c r="A33" s="16" t="s">
        <v>10</v>
      </c>
      <c r="B33" s="17">
        <f>B18+B28</f>
        <v>80775862.05800052</v>
      </c>
    </row>
    <row r="34" spans="1:2" ht="31.5" x14ac:dyDescent="0.25">
      <c r="A34" s="25" t="s">
        <v>25</v>
      </c>
      <c r="B34" s="26">
        <f>B19+B29</f>
        <v>87898150.041980624</v>
      </c>
    </row>
    <row r="36" spans="1:2" ht="15.75" x14ac:dyDescent="0.25">
      <c r="A36" s="16" t="s">
        <v>12</v>
      </c>
      <c r="B36" s="17">
        <v>757136000</v>
      </c>
    </row>
    <row r="37" spans="1:2" ht="15.75" x14ac:dyDescent="0.25">
      <c r="A37" s="16" t="s">
        <v>13</v>
      </c>
      <c r="B37" s="17">
        <v>847136000</v>
      </c>
    </row>
    <row r="38" spans="1:2" ht="15.75" x14ac:dyDescent="0.25">
      <c r="A38" s="16" t="s">
        <v>34</v>
      </c>
      <c r="B38" s="17">
        <f>B37-B36</f>
        <v>90000000</v>
      </c>
    </row>
    <row r="42" spans="1:2" ht="45" x14ac:dyDescent="0.25">
      <c r="A42" s="6" t="s">
        <v>31</v>
      </c>
      <c r="B42" s="6" t="s">
        <v>11</v>
      </c>
    </row>
    <row r="43" spans="1:2" x14ac:dyDescent="0.25">
      <c r="A43" s="6" t="s">
        <v>19</v>
      </c>
      <c r="B43" s="27">
        <v>71222879.839801028</v>
      </c>
    </row>
    <row r="44" spans="1:2" x14ac:dyDescent="0.25">
      <c r="A44" s="6" t="s">
        <v>10</v>
      </c>
      <c r="B44" s="7">
        <f>64877489.1407005-C6</f>
        <v>28028286.7800005</v>
      </c>
    </row>
  </sheetData>
  <pageMargins left="0.7" right="0.7" top="0.75" bottom="0.75" header="0.3" footer="0.3"/>
  <pageSetup orientation="portrait" r:id="rId1"/>
  <ignoredErrors>
    <ignoredError sqref="B1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4</vt:i4>
      </vt:variant>
    </vt:vector>
  </HeadingPairs>
  <TitlesOfParts>
    <vt:vector size="6" baseType="lpstr">
      <vt:lpstr>2019</vt:lpstr>
      <vt:lpstr>2019 (2)</vt:lpstr>
      <vt:lpstr>Диаграмма1</vt:lpstr>
      <vt:lpstr>Диаграмма2</vt:lpstr>
      <vt:lpstr>Диаграмма3</vt:lpstr>
      <vt:lpstr>Диаграмма4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MCI Group</cp:lastModifiedBy>
  <dcterms:created xsi:type="dcterms:W3CDTF">2015-06-05T18:17:20Z</dcterms:created>
  <dcterms:modified xsi:type="dcterms:W3CDTF">2020-07-22T12:23:40Z</dcterms:modified>
</cp:coreProperties>
</file>